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scog1967.sharepoint.com/sites/ss/planner/rfpprep/Shared Documents/"/>
    </mc:Choice>
  </mc:AlternateContent>
  <bookViews>
    <workbookView xWindow="0" yWindow="0" windowWidth="16000" windowHeight="51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20" i="1"/>
  <c r="F28" i="1"/>
  <c r="K28" i="1"/>
  <c r="K24" i="1"/>
  <c r="K23" i="1"/>
  <c r="K20" i="1"/>
  <c r="K10" i="1"/>
  <c r="K12" i="1"/>
  <c r="E32" i="1"/>
  <c r="K32" i="1" s="1"/>
  <c r="E33" i="1"/>
  <c r="K33" i="1" s="1"/>
  <c r="E8" i="1"/>
  <c r="K8" i="1" s="1"/>
  <c r="F5" i="1"/>
  <c r="F16" i="1" l="1"/>
  <c r="K16" i="1" s="1"/>
  <c r="F11" i="1"/>
  <c r="K11" i="1" s="1"/>
  <c r="F9" i="1"/>
  <c r="K9" i="1" s="1"/>
  <c r="F27" i="1" l="1"/>
  <c r="K27" i="1" s="1"/>
  <c r="F29" i="1"/>
  <c r="K29" i="1" s="1"/>
  <c r="F17" i="1"/>
  <c r="K17" i="1" s="1"/>
  <c r="F4" i="1" l="1"/>
  <c r="K4" i="1" s="1"/>
  <c r="F13" i="1" l="1"/>
  <c r="K13" i="1" s="1"/>
  <c r="F37" i="1" l="1"/>
  <c r="K37" i="1" s="1"/>
  <c r="F34" i="1" l="1"/>
  <c r="K34" i="1" s="1"/>
  <c r="D38" i="1" l="1"/>
  <c r="C38" i="1"/>
  <c r="D25" i="1"/>
  <c r="C25" i="1"/>
  <c r="D21" i="1"/>
  <c r="D18" i="1"/>
  <c r="C18" i="1"/>
  <c r="D14" i="1"/>
  <c r="C14" i="1"/>
  <c r="C20" i="1"/>
  <c r="C21" i="1" s="1"/>
  <c r="D6" i="1"/>
  <c r="C5" i="1"/>
  <c r="E5" i="1" s="1"/>
  <c r="K5" i="1" s="1"/>
  <c r="C4" i="1"/>
  <c r="C3" i="1"/>
  <c r="E3" i="1" s="1"/>
  <c r="K3" i="1" s="1"/>
  <c r="C2" i="1"/>
  <c r="D35" i="1"/>
  <c r="C35" i="1"/>
  <c r="C6" i="1" l="1"/>
  <c r="E2" i="1"/>
  <c r="K2" i="1" s="1"/>
  <c r="D30" i="1"/>
  <c r="C30" i="1"/>
</calcChain>
</file>

<file path=xl/sharedStrings.xml><?xml version="1.0" encoding="utf-8"?>
<sst xmlns="http://schemas.openxmlformats.org/spreadsheetml/2006/main" count="81" uniqueCount="65">
  <si>
    <t>County</t>
  </si>
  <si>
    <t>Site Name</t>
  </si>
  <si>
    <t>Sales Tax collected/12 months</t>
  </si>
  <si>
    <t>Sales Tax unexpended</t>
  </si>
  <si>
    <t>Byars</t>
  </si>
  <si>
    <t>Purcell</t>
  </si>
  <si>
    <t>Wayne</t>
  </si>
  <si>
    <t>Caddo</t>
  </si>
  <si>
    <t>Andadarko</t>
  </si>
  <si>
    <t>Cement</t>
  </si>
  <si>
    <t>Cyril</t>
  </si>
  <si>
    <t>Carnegie</t>
  </si>
  <si>
    <t>Caddo County Totals</t>
  </si>
  <si>
    <t>Comanche County</t>
  </si>
  <si>
    <t>Cache</t>
  </si>
  <si>
    <t>Elgin</t>
  </si>
  <si>
    <t>Geronimo</t>
  </si>
  <si>
    <t>Lawton North</t>
  </si>
  <si>
    <t>Lawton South</t>
  </si>
  <si>
    <t>Patterson</t>
  </si>
  <si>
    <t>Comanche County Totals</t>
  </si>
  <si>
    <t>Cotton County</t>
  </si>
  <si>
    <t>Temple</t>
  </si>
  <si>
    <t>Walters</t>
  </si>
  <si>
    <t>Cotton County Totals</t>
  </si>
  <si>
    <t>Grady County</t>
  </si>
  <si>
    <t>Chickasha</t>
  </si>
  <si>
    <t>Grady County Totals</t>
  </si>
  <si>
    <t>Jefferson County</t>
  </si>
  <si>
    <t>Ringling</t>
  </si>
  <si>
    <t>Ryan</t>
  </si>
  <si>
    <t>Jefferson County Totals</t>
  </si>
  <si>
    <t>Stephens County</t>
  </si>
  <si>
    <t>Duncan North</t>
  </si>
  <si>
    <t>Duncan South</t>
  </si>
  <si>
    <t>Marlow</t>
  </si>
  <si>
    <t>Stephens County Totals</t>
  </si>
  <si>
    <t>Tillman County</t>
  </si>
  <si>
    <t>Frederick</t>
  </si>
  <si>
    <t>Tillman County Totals</t>
  </si>
  <si>
    <t>McClain County Totals</t>
  </si>
  <si>
    <t>Rent/Utility assistance?</t>
  </si>
  <si>
    <t>Owner</t>
  </si>
  <si>
    <t>Fundraisers</t>
  </si>
  <si>
    <t>Supplemental Staff</t>
  </si>
  <si>
    <t>HUD</t>
  </si>
  <si>
    <t>CDAC</t>
  </si>
  <si>
    <t>City</t>
  </si>
  <si>
    <t>Douglass</t>
  </si>
  <si>
    <t>Other</t>
  </si>
  <si>
    <t>Van and driver</t>
  </si>
  <si>
    <t>Notes</t>
  </si>
  <si>
    <t xml:space="preserve">McClain County </t>
  </si>
  <si>
    <t>Church</t>
  </si>
  <si>
    <t>7/15 - LMOR for city</t>
  </si>
  <si>
    <t>Per call to CH</t>
  </si>
  <si>
    <t>75K per cooks and delivery drivers</t>
  </si>
  <si>
    <t>Per call to Dede</t>
  </si>
  <si>
    <t>7/15 lmor CH</t>
  </si>
  <si>
    <t>Total</t>
  </si>
  <si>
    <t>Sales Tax Used (C-D)</t>
  </si>
  <si>
    <t>Per phone call to City Clerk</t>
  </si>
  <si>
    <t xml:space="preserve"> </t>
  </si>
  <si>
    <t>580.654.1470 school Mr. Batt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</si>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</sst>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pane xSplit="2" ySplit="1" topLeftCell="F20" activePane="bottomRight" state="frozen"/>
      <selection pane="topRight" activeCell="C1" sqref="C1"/>
      <selection pane="bottomLeft" activeCell="A2" sqref="A2"/>
      <selection pane="bottomRight" activeCell="L28" sqref="L28"/>
    </sheetView>
  </sheetViews>
  <sheetFormatPr defaultRowHeight="14.5" x14ac:dyDescent="0.35"/>
  <cols>
    <col min="1" max="1" width="21.6328125" customWidth="1"/>
    <col min="2" max="2" width="13" customWidth="1"/>
    <col min="3" max="3" width="26.6328125" style="1" customWidth="1"/>
    <col min="4" max="5" width="19.54296875" style="1" customWidth="1"/>
    <col min="6" max="6" width="20.453125" style="1" customWidth="1"/>
    <col min="7" max="7" width="11" customWidth="1"/>
    <col min="8" max="8" width="11.26953125" style="1" customWidth="1"/>
    <col min="9" max="9" width="16.6328125" style="1" customWidth="1"/>
    <col min="10" max="10" width="11.08984375" style="1" bestFit="1" customWidth="1"/>
    <col min="11" max="11" width="12.1796875" style="1" customWidth="1"/>
    <col min="12" max="12" width="13.54296875" customWidth="1"/>
  </cols>
  <sheetData>
    <row r="1" spans="1:13" x14ac:dyDescent="0.35">
      <c r="A1" t="s">
        <v>0</v>
      </c>
      <c r="B1" t="s">
        <v>1</v>
      </c>
      <c r="C1" s="1" t="s">
        <v>2</v>
      </c>
      <c r="D1" s="1" t="s">
        <v>3</v>
      </c>
      <c r="E1" s="1" t="s">
        <v>60</v>
      </c>
      <c r="F1" s="1" t="s">
        <v>41</v>
      </c>
      <c r="G1" t="s">
        <v>42</v>
      </c>
      <c r="H1" s="1" t="s">
        <v>43</v>
      </c>
      <c r="I1" s="1" t="s">
        <v>44</v>
      </c>
      <c r="J1" s="1" t="s">
        <v>49</v>
      </c>
      <c r="K1" s="1" t="s">
        <v>59</v>
      </c>
      <c r="L1" s="1" t="s">
        <v>51</v>
      </c>
    </row>
    <row r="2" spans="1:13" x14ac:dyDescent="0.35">
      <c r="A2" t="s">
        <v>7</v>
      </c>
      <c r="B2" t="s">
        <v>8</v>
      </c>
      <c r="C2" s="1">
        <f>15912.91-2529.16</f>
        <v>13383.75</v>
      </c>
      <c r="D2" s="1">
        <v>5016.72</v>
      </c>
      <c r="E2" s="1">
        <f>C2-D2</f>
        <v>8367.0299999999988</v>
      </c>
      <c r="F2" s="1">
        <v>6250</v>
      </c>
      <c r="G2" t="s">
        <v>47</v>
      </c>
      <c r="I2" s="1">
        <v>15000</v>
      </c>
      <c r="K2" s="1">
        <f>+J2+I2+H2+F2+E2</f>
        <v>29617.03</v>
      </c>
    </row>
    <row r="3" spans="1:13" x14ac:dyDescent="0.35">
      <c r="B3" t="s">
        <v>11</v>
      </c>
      <c r="C3" s="1">
        <f>19154.28-5770.53</f>
        <v>13383.75</v>
      </c>
      <c r="D3" s="1">
        <v>2712.78</v>
      </c>
      <c r="E3" s="1">
        <f t="shared" ref="E3:E5" si="0">C3-D3</f>
        <v>10670.97</v>
      </c>
      <c r="F3" s="1">
        <v>6250</v>
      </c>
      <c r="G3" t="s">
        <v>64</v>
      </c>
      <c r="I3" s="1">
        <v>15000</v>
      </c>
      <c r="K3" s="1">
        <f t="shared" ref="K3:K5" si="1">+J3+I3+H3+F3+E3</f>
        <v>31920.97</v>
      </c>
      <c r="L3" t="s">
        <v>58</v>
      </c>
      <c r="M3" t="s">
        <v>63</v>
      </c>
    </row>
    <row r="4" spans="1:13" x14ac:dyDescent="0.35">
      <c r="B4" t="s">
        <v>9</v>
      </c>
      <c r="C4" s="1">
        <f>25954.27-12570.52</f>
        <v>13383.75</v>
      </c>
      <c r="D4" s="1">
        <v>14191.08</v>
      </c>
      <c r="E4" s="1">
        <v>0</v>
      </c>
      <c r="F4" s="1">
        <f>25*250+1307.02+745.9+1559.57</f>
        <v>9862.49</v>
      </c>
      <c r="G4" t="s">
        <v>47</v>
      </c>
      <c r="I4" s="1">
        <v>0</v>
      </c>
      <c r="K4" s="1">
        <f t="shared" si="1"/>
        <v>9862.49</v>
      </c>
    </row>
    <row r="5" spans="1:13" x14ac:dyDescent="0.35">
      <c r="B5" t="s">
        <v>10</v>
      </c>
      <c r="C5" s="1">
        <f>13677.89-294.14</f>
        <v>13383.75</v>
      </c>
      <c r="D5" s="1">
        <v>14.61</v>
      </c>
      <c r="E5" s="1">
        <f t="shared" si="0"/>
        <v>13369.14</v>
      </c>
      <c r="F5" s="1">
        <f>2400+5621</f>
        <v>8021</v>
      </c>
      <c r="G5" t="s">
        <v>47</v>
      </c>
      <c r="H5" s="1">
        <v>4000</v>
      </c>
      <c r="I5" s="1">
        <v>30000</v>
      </c>
      <c r="K5" s="1">
        <f t="shared" si="1"/>
        <v>55390.14</v>
      </c>
    </row>
    <row r="6" spans="1:13" x14ac:dyDescent="0.35">
      <c r="A6" t="s">
        <v>12</v>
      </c>
      <c r="C6" s="1">
        <f>SUM(C2:C5)</f>
        <v>53535</v>
      </c>
      <c r="D6" s="1">
        <f>SUM(D2:D5)</f>
        <v>21935.190000000002</v>
      </c>
    </row>
    <row r="8" spans="1:13" x14ac:dyDescent="0.35">
      <c r="A8" t="s">
        <v>13</v>
      </c>
      <c r="B8" t="s">
        <v>14</v>
      </c>
      <c r="C8" s="1">
        <v>16000</v>
      </c>
      <c r="D8" s="1">
        <v>0</v>
      </c>
      <c r="E8" s="1">
        <f t="shared" ref="E8" si="2">C8-D8</f>
        <v>16000</v>
      </c>
      <c r="F8" s="1">
        <v>6250</v>
      </c>
      <c r="G8" t="s">
        <v>47</v>
      </c>
      <c r="H8" s="1">
        <v>0</v>
      </c>
      <c r="I8" s="1">
        <v>15000</v>
      </c>
      <c r="K8" s="1">
        <f t="shared" ref="K8:K13" si="3">+J8+I8+H8+F8+E8</f>
        <v>37250</v>
      </c>
    </row>
    <row r="9" spans="1:13" x14ac:dyDescent="0.35">
      <c r="B9" t="s">
        <v>15</v>
      </c>
      <c r="C9" s="1">
        <v>0</v>
      </c>
      <c r="D9" s="1">
        <v>0</v>
      </c>
      <c r="F9" s="1">
        <f>50*250</f>
        <v>12500</v>
      </c>
      <c r="G9" t="s">
        <v>47</v>
      </c>
      <c r="I9" s="1">
        <v>0</v>
      </c>
      <c r="K9" s="1">
        <f t="shared" si="3"/>
        <v>12500</v>
      </c>
      <c r="L9" t="s">
        <v>55</v>
      </c>
    </row>
    <row r="10" spans="1:13" x14ac:dyDescent="0.35">
      <c r="B10" t="s">
        <v>16</v>
      </c>
      <c r="C10" s="1">
        <v>0</v>
      </c>
      <c r="D10" s="1">
        <v>0</v>
      </c>
      <c r="F10" s="1">
        <v>12500</v>
      </c>
      <c r="G10" t="s">
        <v>47</v>
      </c>
      <c r="I10" s="1">
        <v>15000</v>
      </c>
      <c r="K10" s="1">
        <f t="shared" si="3"/>
        <v>27500</v>
      </c>
      <c r="L10" t="s">
        <v>54</v>
      </c>
    </row>
    <row r="11" spans="1:13" x14ac:dyDescent="0.35">
      <c r="B11" t="s">
        <v>17</v>
      </c>
      <c r="C11" s="1">
        <v>0</v>
      </c>
      <c r="D11" s="1">
        <v>0</v>
      </c>
      <c r="F11" s="1">
        <f>25*5*250-892</f>
        <v>30358</v>
      </c>
      <c r="G11" t="s">
        <v>47</v>
      </c>
      <c r="I11" s="1">
        <v>45000</v>
      </c>
      <c r="K11" s="1">
        <f t="shared" si="3"/>
        <v>75358</v>
      </c>
      <c r="L11" t="s">
        <v>56</v>
      </c>
    </row>
    <row r="12" spans="1:13" x14ac:dyDescent="0.35">
      <c r="B12" t="s">
        <v>18</v>
      </c>
      <c r="C12" s="1">
        <v>0</v>
      </c>
      <c r="D12" s="1">
        <v>0</v>
      </c>
      <c r="F12" s="1">
        <v>12500</v>
      </c>
      <c r="G12" t="s">
        <v>53</v>
      </c>
      <c r="I12" s="1">
        <v>30000</v>
      </c>
      <c r="K12" s="1">
        <f t="shared" si="3"/>
        <v>42500</v>
      </c>
    </row>
    <row r="13" spans="1:13" x14ac:dyDescent="0.35">
      <c r="B13" t="s">
        <v>19</v>
      </c>
      <c r="C13" s="1">
        <v>0</v>
      </c>
      <c r="D13" s="1">
        <v>0</v>
      </c>
      <c r="F13" s="1">
        <f>(395*12)+(142*12)</f>
        <v>6444</v>
      </c>
      <c r="G13" t="s">
        <v>47</v>
      </c>
      <c r="I13" s="1">
        <v>45000</v>
      </c>
      <c r="K13" s="1">
        <f t="shared" si="3"/>
        <v>51444</v>
      </c>
    </row>
    <row r="14" spans="1:13" x14ac:dyDescent="0.35">
      <c r="A14" t="s">
        <v>20</v>
      </c>
      <c r="C14" s="1">
        <f>SUM(C8:C13)</f>
        <v>16000</v>
      </c>
      <c r="D14" s="1">
        <f>SUM(D8:D13)</f>
        <v>0</v>
      </c>
    </row>
    <row r="16" spans="1:13" x14ac:dyDescent="0.35">
      <c r="A16" t="s">
        <v>21</v>
      </c>
      <c r="B16" t="s">
        <v>22</v>
      </c>
      <c r="C16" s="1">
        <v>0</v>
      </c>
      <c r="D16" s="1">
        <v>0</v>
      </c>
      <c r="F16" s="1">
        <f>25*250-(400*12)+(600*12)</f>
        <v>8650</v>
      </c>
      <c r="G16" t="s">
        <v>47</v>
      </c>
      <c r="I16" s="1">
        <v>15000</v>
      </c>
      <c r="K16" s="1">
        <f t="shared" ref="K16:K17" si="4">+J16+I16+H16+F16+E16</f>
        <v>23650</v>
      </c>
      <c r="L16" t="s">
        <v>57</v>
      </c>
    </row>
    <row r="17" spans="1:12" x14ac:dyDescent="0.35">
      <c r="B17" t="s">
        <v>23</v>
      </c>
      <c r="C17" s="1">
        <v>0</v>
      </c>
      <c r="D17" s="1">
        <v>0</v>
      </c>
      <c r="F17" s="1">
        <f>777.37*12</f>
        <v>9328.44</v>
      </c>
      <c r="G17" t="s">
        <v>45</v>
      </c>
      <c r="H17" s="1">
        <v>0</v>
      </c>
      <c r="I17" s="1">
        <v>30000</v>
      </c>
      <c r="K17" s="1">
        <f t="shared" si="4"/>
        <v>39328.44</v>
      </c>
    </row>
    <row r="18" spans="1:12" x14ac:dyDescent="0.35">
      <c r="A18" t="s">
        <v>24</v>
      </c>
      <c r="C18" s="1">
        <f>SUM(C16:C17)</f>
        <v>0</v>
      </c>
      <c r="D18" s="1">
        <f>SUM(D16:D17)</f>
        <v>0</v>
      </c>
    </row>
    <row r="20" spans="1:12" x14ac:dyDescent="0.35">
      <c r="A20" t="s">
        <v>25</v>
      </c>
      <c r="B20" t="s">
        <v>26</v>
      </c>
      <c r="C20" s="1">
        <f>(18609.03+20998.32+16243.8+15142.51+14990.91+19604.67+11252.4+11383.47+8710.2+11619.71+9787.67+10574.12)/7</f>
        <v>24130.972857142857</v>
      </c>
      <c r="D20" s="1">
        <v>398953.75</v>
      </c>
      <c r="E20" s="1">
        <v>0</v>
      </c>
      <c r="F20" s="1">
        <f>12500-550*12</f>
        <v>5900</v>
      </c>
      <c r="G20" t="s">
        <v>64</v>
      </c>
      <c r="K20" s="1">
        <f t="shared" ref="K20" si="5">+J20+I20+H20+F20+E20</f>
        <v>5900</v>
      </c>
    </row>
    <row r="21" spans="1:12" x14ac:dyDescent="0.35">
      <c r="A21" t="s">
        <v>27</v>
      </c>
      <c r="C21" s="1">
        <f>SUM(C20)</f>
        <v>24130.972857142857</v>
      </c>
      <c r="D21" s="1">
        <f>SUM(D20)</f>
        <v>398953.75</v>
      </c>
    </row>
    <row r="23" spans="1:12" x14ac:dyDescent="0.35">
      <c r="A23" t="s">
        <v>28</v>
      </c>
      <c r="B23" t="s">
        <v>29</v>
      </c>
      <c r="C23" s="1">
        <v>0</v>
      </c>
      <c r="D23" s="1">
        <v>0</v>
      </c>
      <c r="F23" s="1">
        <v>6250</v>
      </c>
      <c r="G23" t="s">
        <v>45</v>
      </c>
      <c r="H23" s="1">
        <v>0</v>
      </c>
      <c r="I23" s="1">
        <v>15000</v>
      </c>
      <c r="K23" s="1">
        <f t="shared" ref="K23" si="6">+J23+I23+H23+F23+E23</f>
        <v>21250</v>
      </c>
    </row>
    <row r="24" spans="1:12" x14ac:dyDescent="0.35">
      <c r="B24" t="s">
        <v>30</v>
      </c>
      <c r="C24" s="1">
        <v>0</v>
      </c>
      <c r="D24" s="1" t="s">
        <v>62</v>
      </c>
      <c r="F24" s="1">
        <v>6250</v>
      </c>
      <c r="G24" t="s">
        <v>45</v>
      </c>
      <c r="H24" s="1">
        <v>1500</v>
      </c>
      <c r="I24" s="1">
        <v>15000</v>
      </c>
      <c r="K24" s="1">
        <f>J24+I24+H24+F24+E24</f>
        <v>22750</v>
      </c>
    </row>
    <row r="25" spans="1:12" x14ac:dyDescent="0.35">
      <c r="A25" t="s">
        <v>31</v>
      </c>
      <c r="C25" s="1">
        <f>SUM(C23:C24)</f>
        <v>0</v>
      </c>
      <c r="D25" s="1">
        <f>SUM(D23:D24)</f>
        <v>0</v>
      </c>
    </row>
    <row r="27" spans="1:12" x14ac:dyDescent="0.35">
      <c r="A27" t="s">
        <v>52</v>
      </c>
      <c r="B27" t="s">
        <v>4</v>
      </c>
      <c r="C27" s="1">
        <v>23729.82</v>
      </c>
      <c r="D27" s="1">
        <v>96151.93</v>
      </c>
      <c r="E27" s="1">
        <v>0</v>
      </c>
      <c r="F27" s="1">
        <f>50*250</f>
        <v>12500</v>
      </c>
      <c r="G27" t="s">
        <v>47</v>
      </c>
      <c r="I27" s="1">
        <v>15000</v>
      </c>
      <c r="K27" s="1">
        <f>J27+I27+H27+F27+E27</f>
        <v>27500</v>
      </c>
    </row>
    <row r="28" spans="1:12" x14ac:dyDescent="0.35">
      <c r="B28" t="s">
        <v>5</v>
      </c>
      <c r="C28" s="1">
        <v>23729.82</v>
      </c>
      <c r="D28" s="1">
        <v>60331.46</v>
      </c>
      <c r="E28" s="1">
        <v>0</v>
      </c>
      <c r="F28" s="1">
        <f>25*250</f>
        <v>6250</v>
      </c>
      <c r="G28" t="s">
        <v>47</v>
      </c>
      <c r="I28" s="1">
        <v>0</v>
      </c>
      <c r="K28" s="1">
        <f t="shared" ref="K28:K29" si="7">J28+I28+H28+F28+E28</f>
        <v>6250</v>
      </c>
      <c r="L28" t="s">
        <v>61</v>
      </c>
    </row>
    <row r="29" spans="1:12" x14ac:dyDescent="0.35">
      <c r="B29" t="s">
        <v>6</v>
      </c>
      <c r="C29" s="1">
        <v>23729.82</v>
      </c>
      <c r="D29" s="1">
        <v>67504.509999999995</v>
      </c>
      <c r="E29" s="1">
        <v>0</v>
      </c>
      <c r="F29" s="1">
        <f>10950+2400</f>
        <v>13350</v>
      </c>
      <c r="G29" t="s">
        <v>47</v>
      </c>
      <c r="I29" s="1">
        <v>15000</v>
      </c>
      <c r="K29" s="1">
        <f t="shared" si="7"/>
        <v>28350</v>
      </c>
    </row>
    <row r="30" spans="1:12" x14ac:dyDescent="0.35">
      <c r="A30" t="s">
        <v>40</v>
      </c>
      <c r="C30" s="1">
        <f>SUM(C27:C29)</f>
        <v>71189.459999999992</v>
      </c>
      <c r="D30" s="1">
        <f>SUM(D27:D29)</f>
        <v>223987.89999999997</v>
      </c>
    </row>
    <row r="32" spans="1:12" x14ac:dyDescent="0.35">
      <c r="A32" t="s">
        <v>32</v>
      </c>
      <c r="B32" t="s">
        <v>33</v>
      </c>
      <c r="C32" s="1">
        <v>30142.240000000002</v>
      </c>
      <c r="D32" s="1">
        <v>2318.83</v>
      </c>
      <c r="E32" s="1">
        <f t="shared" ref="E32:E33" si="8">C32-D32</f>
        <v>27823.410000000003</v>
      </c>
      <c r="F32" s="1">
        <f>12500-450*12-50*12</f>
        <v>6500</v>
      </c>
      <c r="G32" t="s">
        <v>47</v>
      </c>
      <c r="I32" s="1">
        <v>15000</v>
      </c>
      <c r="K32" s="1">
        <f t="shared" ref="K32:K34" si="9">J32+I32+H32+F32+E32</f>
        <v>49323.41</v>
      </c>
    </row>
    <row r="33" spans="1:12" x14ac:dyDescent="0.35">
      <c r="B33" t="s">
        <v>34</v>
      </c>
      <c r="C33" s="1">
        <v>8463.64</v>
      </c>
      <c r="D33" s="1">
        <v>1218.3800000000001</v>
      </c>
      <c r="E33" s="1">
        <f t="shared" si="8"/>
        <v>7245.2599999999993</v>
      </c>
      <c r="F33" s="1">
        <f>6250</f>
        <v>6250</v>
      </c>
      <c r="G33" t="s">
        <v>48</v>
      </c>
      <c r="I33" s="1">
        <v>15000</v>
      </c>
      <c r="K33" s="1">
        <f t="shared" si="9"/>
        <v>28495.26</v>
      </c>
    </row>
    <row r="34" spans="1:12" x14ac:dyDescent="0.35">
      <c r="B34" t="s">
        <v>35</v>
      </c>
      <c r="C34" s="1">
        <v>13979.53</v>
      </c>
      <c r="D34" s="1">
        <v>15541.49</v>
      </c>
      <c r="E34" s="1">
        <v>0</v>
      </c>
      <c r="F34" s="1">
        <f>4200+1104</f>
        <v>5304</v>
      </c>
      <c r="G34" t="s">
        <v>47</v>
      </c>
      <c r="H34" s="1">
        <v>0</v>
      </c>
      <c r="I34" s="1">
        <v>15000</v>
      </c>
      <c r="J34" s="1">
        <v>26000</v>
      </c>
      <c r="K34" s="1">
        <f t="shared" si="9"/>
        <v>46304</v>
      </c>
      <c r="L34" t="s">
        <v>50</v>
      </c>
    </row>
    <row r="35" spans="1:12" x14ac:dyDescent="0.35">
      <c r="A35" t="s">
        <v>36</v>
      </c>
      <c r="C35" s="1">
        <f>SUM(C32:C34)</f>
        <v>52585.41</v>
      </c>
      <c r="D35" s="1">
        <f>SUM(D32:D34)</f>
        <v>19078.7</v>
      </c>
    </row>
    <row r="37" spans="1:12" x14ac:dyDescent="0.35">
      <c r="A37" t="s">
        <v>37</v>
      </c>
      <c r="B37" t="s">
        <v>38</v>
      </c>
      <c r="C37" s="1">
        <v>0</v>
      </c>
      <c r="D37" s="1">
        <v>0</v>
      </c>
      <c r="F37" s="1">
        <f>400*12</f>
        <v>4800</v>
      </c>
      <c r="G37" t="s">
        <v>46</v>
      </c>
      <c r="I37" s="1">
        <v>15000</v>
      </c>
      <c r="K37" s="1">
        <f t="shared" ref="K37" si="10">J37+I37+H37+F37+E37</f>
        <v>19800</v>
      </c>
    </row>
    <row r="38" spans="1:12" x14ac:dyDescent="0.35">
      <c r="A38" t="s">
        <v>39</v>
      </c>
      <c r="C38" s="1">
        <f>SUM(C37)</f>
        <v>0</v>
      </c>
      <c r="D38" s="1">
        <f>SUM(D37)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C70AA6E2E894B8161C9E08E073731" ma:contentTypeVersion="2" ma:contentTypeDescription="Create a new document." ma:contentTypeScope="" ma:versionID="7ee295e98c8bbc3110827c964bd39c4b">
  <xsd:schema xmlns:xsd="http://www.w3.org/2001/XMLSchema" xmlns:xs="http://www.w3.org/2001/XMLSchema" xmlns:p="http://schemas.microsoft.com/office/2006/metadata/properties" xmlns:ns2="8c494619-df6b-4130-9b34-c462d87a2e79" targetNamespace="http://schemas.microsoft.com/office/2006/metadata/properties" ma:root="true" ma:fieldsID="b39aff4e61aca9e0a2fff1e1ba505251" ns2:_="">
    <xsd:import namespace="8c494619-df6b-4130-9b34-c462d87a2e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94619-df6b-4130-9b34-c462d87a2e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99FBA-3536-4CC9-843D-A676DBCF2FD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c494619-df6b-4130-9b34-c462d87a2e7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6D3AE2-90EA-4F9B-B11D-02A4D7264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8B141-0D21-4398-A48A-BD717349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94619-df6b-4130-9b34-c462d87a2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Jones</dc:creator>
  <cp:lastModifiedBy>Ken Jones</cp:lastModifiedBy>
  <dcterms:created xsi:type="dcterms:W3CDTF">2016-07-12T13:11:17Z</dcterms:created>
  <dcterms:modified xsi:type="dcterms:W3CDTF">2016-07-18T20:34:35Z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0x010100372C70AA6E2E894B8161C9E08E073731</vt:lpwstr>
  </property>
</Properties>
</file>